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X:\Umwelt\GebEinzug\_öre\Abfallgebührenrechner\"/>
    </mc:Choice>
  </mc:AlternateContent>
  <bookViews>
    <workbookView xWindow="120" yWindow="120" windowWidth="12975" windowHeight="10770"/>
  </bookViews>
  <sheets>
    <sheet name="Gebührenrechner" sheetId="1" r:id="rId1"/>
    <sheet name="Tabelle 2" sheetId="2" state="hidden" r:id="rId2"/>
  </sheets>
  <definedNames>
    <definedName name="_xlnm.Print_Area" localSheetId="0">Gebührenrechner!$A$1:$H$36</definedName>
  </definedNames>
  <calcPr calcId="162913"/>
</workbook>
</file>

<file path=xl/calcChain.xml><?xml version="1.0" encoding="utf-8"?>
<calcChain xmlns="http://schemas.openxmlformats.org/spreadsheetml/2006/main">
  <c r="E11" i="1" l="1"/>
  <c r="F20" i="1" l="1"/>
  <c r="G20" i="1"/>
  <c r="H20" i="1"/>
  <c r="E20" i="1"/>
  <c r="B70" i="2" l="1"/>
  <c r="A70" i="2"/>
  <c r="A71" i="2" l="1"/>
  <c r="E12" i="1" s="1"/>
  <c r="D23" i="2"/>
  <c r="D24" i="2"/>
  <c r="D25" i="2"/>
  <c r="D26" i="2"/>
  <c r="D27" i="2"/>
  <c r="D28" i="2"/>
  <c r="D29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22" i="2"/>
  <c r="D21" i="2"/>
  <c r="F7" i="2"/>
  <c r="F9" i="2" l="1"/>
  <c r="E6" i="1" s="1"/>
  <c r="H12" i="1"/>
  <c r="G12" i="1"/>
  <c r="F12" i="1"/>
  <c r="F27" i="1"/>
  <c r="G27" i="1"/>
  <c r="H27" i="1"/>
  <c r="E27" i="1"/>
  <c r="E21" i="1" l="1"/>
  <c r="C32" i="2"/>
  <c r="C31" i="2"/>
  <c r="D31" i="2" s="1"/>
  <c r="C30" i="2"/>
  <c r="D30" i="2" s="1"/>
  <c r="B4" i="2"/>
  <c r="C35" i="2" l="1"/>
  <c r="D35" i="2" s="1"/>
  <c r="D32" i="2"/>
  <c r="C33" i="2"/>
  <c r="D33" i="2" s="1"/>
  <c r="C34" i="2" l="1"/>
  <c r="D34" i="2" s="1"/>
  <c r="B7" i="1" l="1"/>
  <c r="F20" i="2" l="1"/>
  <c r="F27" i="2" s="1"/>
  <c r="B5" i="2"/>
  <c r="E9" i="1" s="1"/>
  <c r="B6" i="2"/>
  <c r="B8" i="1"/>
  <c r="H25" i="1" l="1"/>
  <c r="F25" i="1"/>
  <c r="G25" i="1"/>
  <c r="E10" i="1"/>
  <c r="E13" i="1"/>
  <c r="F25" i="2"/>
  <c r="F9" i="1"/>
  <c r="E28" i="1" l="1"/>
  <c r="F13" i="1"/>
  <c r="G9" i="1"/>
  <c r="G13" i="1" l="1"/>
  <c r="H9" i="1"/>
  <c r="B7" i="2" l="1"/>
  <c r="H13" i="1"/>
  <c r="E15" i="1" l="1"/>
  <c r="E30" i="1" s="1"/>
</calcChain>
</file>

<file path=xl/sharedStrings.xml><?xml version="1.0" encoding="utf-8"?>
<sst xmlns="http://schemas.openxmlformats.org/spreadsheetml/2006/main" count="66" uniqueCount="62">
  <si>
    <t>Wochen:</t>
  </si>
  <si>
    <t>Behälterart:</t>
  </si>
  <si>
    <t>Zeitraum</t>
  </si>
  <si>
    <t>MEV (SOLL - LK)</t>
  </si>
  <si>
    <t>Leerungsgebühr:</t>
  </si>
  <si>
    <t>Vorhaltevolumen</t>
  </si>
  <si>
    <t>l/Woche</t>
  </si>
  <si>
    <t>Leerungen</t>
  </si>
  <si>
    <t>Leerung/a</t>
  </si>
  <si>
    <t>Personengebühr</t>
  </si>
  <si>
    <t>Kombination</t>
  </si>
  <si>
    <t>80/80</t>
  </si>
  <si>
    <t>80/120</t>
  </si>
  <si>
    <t>240/80</t>
  </si>
  <si>
    <t>240/120</t>
  </si>
  <si>
    <t>240/80/80</t>
  </si>
  <si>
    <t>240/80/120</t>
  </si>
  <si>
    <t>240/240</t>
  </si>
  <si>
    <t>240/240/80</t>
  </si>
  <si>
    <t>240/240/120</t>
  </si>
  <si>
    <t>240/240/80/80</t>
  </si>
  <si>
    <t>Gefäßvolumen</t>
  </si>
  <si>
    <t>Vorhaltekombi Mindestleerung</t>
  </si>
  <si>
    <t>Gefäßvariationen</t>
  </si>
  <si>
    <t>14 täglich</t>
  </si>
  <si>
    <t>Anzahl Personen:</t>
  </si>
  <si>
    <t>Gefäßvolumen/ MEV (wochenabhängig)</t>
  </si>
  <si>
    <t>MEV</t>
  </si>
  <si>
    <t>MEV (p.P. und Woche)</t>
  </si>
  <si>
    <t>Euro</t>
  </si>
  <si>
    <t>MEV (IST - Bürger - ML - (ohne zusätzliche Leerungen))</t>
  </si>
  <si>
    <t>l/Person</t>
  </si>
  <si>
    <t>l</t>
  </si>
  <si>
    <t>Mindestleerungen:</t>
  </si>
  <si>
    <t>über 1100 l</t>
  </si>
  <si>
    <t>Vorhaltevolumen Gesamt/Jahr</t>
  </si>
  <si>
    <t>Abfallgebühr gesamt:</t>
  </si>
  <si>
    <t>Bitte wählen Sie die gewünschte Behälterart:</t>
  </si>
  <si>
    <t xml:space="preserve">zusätzliche Leerungen </t>
  </si>
  <si>
    <t>1. Restabfall</t>
  </si>
  <si>
    <t>2. Bioabfall</t>
  </si>
  <si>
    <t>Behältergebühr Restabfallbehälter:</t>
  </si>
  <si>
    <t>Leerungsgebühr Restabfall:</t>
  </si>
  <si>
    <t>Behältergebühr Bioabfallbehälter:</t>
  </si>
  <si>
    <t>Leerungsgebühr Bioabfall:</t>
  </si>
  <si>
    <t>zusätzliche Leerungsgebühr Restabfall:</t>
  </si>
  <si>
    <t>Bitte wählen Sie die zusätzlichen Leerungen für Restabfall:</t>
  </si>
  <si>
    <t>Bitte wählen Sie die Leerungen für Bioabfall:</t>
  </si>
  <si>
    <t xml:space="preserve">Abfallgrundgebühr: </t>
  </si>
  <si>
    <t>zusätzliche Leerungsgebühr Restabfall gesamt:</t>
  </si>
  <si>
    <t>Das optimale Behältervolumen für Ihren Haushalt beträgt:</t>
  </si>
  <si>
    <t xml:space="preserve">Bitte wählen Sie die Behältergröße: </t>
  </si>
  <si>
    <t>Behältergebühr Bioabfall:</t>
  </si>
  <si>
    <t>Leerungsgebühr Bioabfall gesamt:</t>
  </si>
  <si>
    <r>
      <t xml:space="preserve">In der linken Tabelle können Sie den Entsorgungszeitraum festlegen und anschließend Ihre gewünschten Daten in den </t>
    </r>
    <r>
      <rPr>
        <sz val="11"/>
        <color rgb="FF709C35"/>
        <rFont val="Calibri"/>
        <family val="2"/>
        <scheme val="minor"/>
      </rPr>
      <t>grünen</t>
    </r>
    <r>
      <rPr>
        <sz val="11"/>
        <color theme="1"/>
        <rFont val="Calibri"/>
        <family val="2"/>
        <scheme val="minor"/>
      </rPr>
      <t xml:space="preserve"> Eingabefeldern (rechts) auswählen.</t>
    </r>
  </si>
  <si>
    <t>Vorhaltevolumen Gesamt/Zeitraum</t>
  </si>
  <si>
    <t>Gefäßvolumen/Zeitraum</t>
  </si>
  <si>
    <t>Gefäßvolumen/Jahr</t>
  </si>
  <si>
    <t>Wochen/ Jahr</t>
  </si>
  <si>
    <t>Abfallgebührenrechner zur neuen Abfallgebührensatzung ab 01.01.2025</t>
  </si>
  <si>
    <t>Pauschalgebühr:</t>
  </si>
  <si>
    <t>Behälterpauschale: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</si>
</sst>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&quot;€&quot;"/>
    <numFmt numFmtId="165" formatCode="_-* #,##0.00\ [$€-407]_-;\-* #,##0.00\ [$€-407]_-;_-* &quot;-&quot;??\ [$€-407]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F3F3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rgb="FF709C35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C6C6C6"/>
        <bgColor indexed="64"/>
      </patternFill>
    </fill>
    <fill>
      <patternFill patternType="solid">
        <fgColor rgb="FF709C35"/>
        <bgColor indexed="64"/>
      </patternFill>
    </fill>
    <fill>
      <patternFill patternType="solid">
        <fgColor rgb="FFD2C78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4" fillId="3" borderId="0" applyNumberFormat="0" applyBorder="0" applyAlignment="0" applyProtection="0"/>
    <xf numFmtId="0" fontId="7" fillId="4" borderId="4" applyNumberFormat="0" applyAlignment="0" applyProtection="0"/>
    <xf numFmtId="0" fontId="8" fillId="5" borderId="0" applyNumberFormat="0" applyBorder="0" applyAlignment="0" applyProtection="0"/>
  </cellStyleXfs>
  <cellXfs count="104">
    <xf numFmtId="0" fontId="0" fillId="0" borderId="0" xfId="0"/>
    <xf numFmtId="0" fontId="4" fillId="3" borderId="1" xfId="3" applyBorder="1" applyAlignment="1">
      <alignment wrapText="1"/>
    </xf>
    <xf numFmtId="0" fontId="4" fillId="3" borderId="1" xfId="3" applyBorder="1"/>
    <xf numFmtId="0" fontId="0" fillId="0" borderId="1" xfId="0" applyBorder="1"/>
    <xf numFmtId="44" fontId="0" fillId="0" borderId="1" xfId="1" applyFont="1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5" fillId="0" borderId="0" xfId="0" applyFont="1" applyBorder="1" applyAlignment="1"/>
    <xf numFmtId="0" fontId="0" fillId="0" borderId="0" xfId="0" applyBorder="1" applyAlignment="1"/>
    <xf numFmtId="0" fontId="6" fillId="0" borderId="1" xfId="0" applyFont="1" applyBorder="1"/>
    <xf numFmtId="44" fontId="6" fillId="0" borderId="1" xfId="1" applyFont="1" applyBorder="1"/>
    <xf numFmtId="0" fontId="6" fillId="0" borderId="1" xfId="0" applyFont="1" applyBorder="1" applyAlignment="1">
      <alignment wrapText="1"/>
    </xf>
    <xf numFmtId="0" fontId="6" fillId="0" borderId="1" xfId="0" applyFont="1" applyBorder="1" applyAlignment="1"/>
    <xf numFmtId="0" fontId="6" fillId="0" borderId="1" xfId="0" applyFont="1" applyFill="1" applyBorder="1" applyAlignment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/>
    <xf numFmtId="0" fontId="0" fillId="0" borderId="3" xfId="0" applyBorder="1" applyAlignment="1"/>
    <xf numFmtId="0" fontId="0" fillId="0" borderId="2" xfId="0" applyBorder="1"/>
    <xf numFmtId="0" fontId="0" fillId="0" borderId="3" xfId="0" applyBorder="1"/>
    <xf numFmtId="0" fontId="0" fillId="0" borderId="0" xfId="0"/>
    <xf numFmtId="0" fontId="0" fillId="0" borderId="1" xfId="0" applyFill="1" applyBorder="1"/>
    <xf numFmtId="0" fontId="0" fillId="0" borderId="8" xfId="0" applyBorder="1" applyAlignment="1"/>
    <xf numFmtId="0" fontId="0" fillId="0" borderId="8" xfId="0" applyBorder="1" applyAlignment="1">
      <alignment horizontal="center"/>
    </xf>
    <xf numFmtId="0" fontId="0" fillId="0" borderId="8" xfId="0" applyBorder="1"/>
    <xf numFmtId="0" fontId="0" fillId="0" borderId="0" xfId="0" applyFill="1"/>
    <xf numFmtId="0" fontId="2" fillId="0" borderId="1" xfId="0" applyFont="1" applyFill="1" applyBorder="1"/>
    <xf numFmtId="0" fontId="3" fillId="0" borderId="1" xfId="2" applyFill="1" applyBorder="1"/>
    <xf numFmtId="0" fontId="4" fillId="0" borderId="1" xfId="3" applyFill="1" applyBorder="1"/>
    <xf numFmtId="0" fontId="0" fillId="0" borderId="0" xfId="0" applyProtection="1"/>
    <xf numFmtId="44" fontId="0" fillId="0" borderId="0" xfId="1" applyFont="1" applyProtection="1"/>
    <xf numFmtId="0" fontId="14" fillId="7" borderId="3" xfId="4" applyFont="1" applyFill="1" applyBorder="1" applyProtection="1"/>
    <xf numFmtId="0" fontId="14" fillId="7" borderId="9" xfId="4" applyFont="1" applyFill="1" applyBorder="1" applyProtection="1"/>
    <xf numFmtId="0" fontId="14" fillId="7" borderId="1" xfId="4" applyFont="1" applyFill="1" applyBorder="1" applyProtection="1"/>
    <xf numFmtId="0" fontId="14" fillId="7" borderId="1" xfId="4" applyFont="1" applyFill="1" applyBorder="1" applyAlignment="1" applyProtection="1">
      <alignment wrapText="1"/>
    </xf>
    <xf numFmtId="0" fontId="15" fillId="8" borderId="1" xfId="2" applyFont="1" applyFill="1" applyBorder="1" applyProtection="1">
      <protection locked="0"/>
    </xf>
    <xf numFmtId="0" fontId="15" fillId="8" borderId="10" xfId="2" applyFont="1" applyFill="1" applyBorder="1" applyProtection="1">
      <protection locked="0"/>
    </xf>
    <xf numFmtId="164" fontId="15" fillId="7" borderId="1" xfId="2" applyNumberFormat="1" applyFont="1" applyFill="1" applyBorder="1" applyProtection="1"/>
    <xf numFmtId="0" fontId="14" fillId="7" borderId="3" xfId="4" applyFont="1" applyFill="1" applyBorder="1" applyAlignment="1" applyProtection="1"/>
    <xf numFmtId="0" fontId="15" fillId="8" borderId="1" xfId="0" applyFont="1" applyFill="1" applyBorder="1" applyAlignment="1" applyProtection="1">
      <protection locked="0"/>
    </xf>
    <xf numFmtId="0" fontId="14" fillId="0" borderId="1" xfId="4" applyFont="1" applyFill="1" applyBorder="1" applyProtection="1"/>
    <xf numFmtId="0" fontId="15" fillId="7" borderId="1" xfId="4" applyFont="1" applyFill="1" applyBorder="1" applyProtection="1"/>
    <xf numFmtId="44" fontId="15" fillId="7" borderId="1" xfId="4" applyNumberFormat="1" applyFont="1" applyFill="1" applyBorder="1" applyProtection="1"/>
    <xf numFmtId="0" fontId="16" fillId="9" borderId="3" xfId="4" applyFont="1" applyFill="1" applyBorder="1" applyProtection="1"/>
    <xf numFmtId="0" fontId="16" fillId="9" borderId="1" xfId="4" applyFont="1" applyFill="1" applyBorder="1" applyProtection="1"/>
    <xf numFmtId="14" fontId="14" fillId="8" borderId="11" xfId="2" applyNumberFormat="1" applyFont="1" applyFill="1" applyBorder="1" applyAlignment="1" applyProtection="1">
      <alignment horizontal="center"/>
      <protection locked="0"/>
    </xf>
    <xf numFmtId="0" fontId="15" fillId="7" borderId="4" xfId="4" applyFont="1" applyFill="1" applyProtection="1"/>
    <xf numFmtId="0" fontId="0" fillId="0" borderId="0" xfId="0" applyBorder="1" applyProtection="1"/>
    <xf numFmtId="0" fontId="0" fillId="0" borderId="0" xfId="0" applyFill="1" applyProtection="1"/>
    <xf numFmtId="0" fontId="0" fillId="6" borderId="0" xfId="0" applyFill="1" applyProtection="1"/>
    <xf numFmtId="0" fontId="0" fillId="6" borderId="0" xfId="0" applyFill="1" applyBorder="1" applyProtection="1"/>
    <xf numFmtId="0" fontId="7" fillId="6" borderId="0" xfId="4" applyFill="1" applyBorder="1" applyProtection="1"/>
    <xf numFmtId="44" fontId="7" fillId="6" borderId="0" xfId="4" applyNumberFormat="1" applyFill="1" applyBorder="1" applyProtection="1"/>
    <xf numFmtId="0" fontId="8" fillId="6" borderId="0" xfId="5" applyFill="1" applyBorder="1" applyProtection="1"/>
    <xf numFmtId="0" fontId="0" fillId="0" borderId="0" xfId="0" applyBorder="1"/>
    <xf numFmtId="165" fontId="15" fillId="7" borderId="1" xfId="0" applyNumberFormat="1" applyFont="1" applyFill="1" applyBorder="1" applyAlignment="1" applyProtection="1">
      <alignment horizontal="right"/>
    </xf>
    <xf numFmtId="0" fontId="15" fillId="8" borderId="1" xfId="2" applyFont="1" applyFill="1" applyBorder="1" applyAlignment="1" applyProtection="1">
      <alignment horizontal="right"/>
      <protection locked="0"/>
    </xf>
    <xf numFmtId="164" fontId="15" fillId="7" borderId="1" xfId="2" applyNumberFormat="1" applyFont="1" applyFill="1" applyBorder="1" applyAlignment="1" applyProtection="1">
      <alignment horizontal="right"/>
    </xf>
    <xf numFmtId="14" fontId="0" fillId="10" borderId="0" xfId="0" applyNumberFormat="1" applyFill="1"/>
    <xf numFmtId="0" fontId="0" fillId="11" borderId="1" xfId="0" applyFill="1" applyBorder="1" applyAlignment="1">
      <alignment wrapText="1"/>
    </xf>
    <xf numFmtId="0" fontId="13" fillId="7" borderId="0" xfId="0" applyFont="1" applyFill="1" applyBorder="1" applyAlignment="1" applyProtection="1">
      <alignment horizontal="center"/>
    </xf>
    <xf numFmtId="0" fontId="0" fillId="0" borderId="0" xfId="0" applyFont="1" applyFill="1" applyBorder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11" fillId="0" borderId="5" xfId="0" applyFont="1" applyBorder="1" applyAlignment="1" applyProtection="1">
      <alignment horizontal="center" wrapText="1"/>
    </xf>
    <xf numFmtId="0" fontId="11" fillId="0" borderId="6" xfId="0" applyFont="1" applyBorder="1" applyAlignment="1" applyProtection="1">
      <alignment horizontal="center" wrapText="1"/>
    </xf>
    <xf numFmtId="0" fontId="11" fillId="0" borderId="7" xfId="0" applyFont="1" applyBorder="1" applyAlignment="1" applyProtection="1">
      <alignment horizontal="center" wrapText="1"/>
    </xf>
    <xf numFmtId="44" fontId="7" fillId="6" borderId="0" xfId="4" applyNumberFormat="1" applyFill="1" applyBorder="1" applyAlignment="1" applyProtection="1"/>
    <xf numFmtId="0" fontId="9" fillId="0" borderId="0" xfId="0" applyFont="1" applyFill="1" applyBorder="1" applyAlignment="1" applyProtection="1">
      <alignment horizontal="left"/>
    </xf>
    <xf numFmtId="0" fontId="7" fillId="6" borderId="5" xfId="4" applyFill="1" applyBorder="1" applyAlignment="1" applyProtection="1"/>
    <xf numFmtId="0" fontId="7" fillId="6" borderId="6" xfId="4" applyFill="1" applyBorder="1" applyAlignment="1" applyProtection="1"/>
    <xf numFmtId="0" fontId="7" fillId="6" borderId="7" xfId="4" applyFill="1" applyBorder="1" applyAlignment="1" applyProtection="1"/>
    <xf numFmtId="164" fontId="15" fillId="7" borderId="5" xfId="2" applyNumberFormat="1" applyFont="1" applyFill="1" applyBorder="1" applyAlignment="1" applyProtection="1"/>
    <xf numFmtId="164" fontId="15" fillId="7" borderId="6" xfId="2" applyNumberFormat="1" applyFont="1" applyFill="1" applyBorder="1" applyAlignment="1" applyProtection="1"/>
    <xf numFmtId="164" fontId="15" fillId="7" borderId="7" xfId="2" applyNumberFormat="1" applyFont="1" applyFill="1" applyBorder="1" applyAlignment="1" applyProtection="1"/>
    <xf numFmtId="0" fontId="14" fillId="7" borderId="1" xfId="4" applyFont="1" applyFill="1" applyBorder="1" applyAlignment="1" applyProtection="1">
      <alignment horizontal="center"/>
    </xf>
    <xf numFmtId="0" fontId="15" fillId="7" borderId="1" xfId="0" applyFont="1" applyFill="1" applyBorder="1" applyAlignment="1" applyProtection="1">
      <alignment horizontal="center"/>
    </xf>
    <xf numFmtId="0" fontId="9" fillId="0" borderId="7" xfId="0" applyFont="1" applyBorder="1" applyAlignment="1" applyProtection="1">
      <alignment horizontal="center"/>
    </xf>
    <xf numFmtId="0" fontId="15" fillId="8" borderId="5" xfId="2" applyFont="1" applyFill="1" applyBorder="1" applyAlignment="1" applyProtection="1">
      <alignment horizontal="center"/>
      <protection locked="0"/>
    </xf>
    <xf numFmtId="0" fontId="15" fillId="8" borderId="6" xfId="2" applyFont="1" applyFill="1" applyBorder="1" applyAlignment="1" applyProtection="1">
      <alignment horizontal="center"/>
      <protection locked="0"/>
    </xf>
    <xf numFmtId="0" fontId="15" fillId="8" borderId="7" xfId="2" applyFont="1" applyFill="1" applyBorder="1" applyAlignment="1" applyProtection="1">
      <alignment horizontal="center"/>
      <protection locked="0"/>
    </xf>
    <xf numFmtId="0" fontId="15" fillId="7" borderId="5" xfId="1" applyNumberFormat="1" applyFont="1" applyFill="1" applyBorder="1" applyAlignment="1" applyProtection="1">
      <alignment horizontal="center"/>
    </xf>
    <xf numFmtId="0" fontId="15" fillId="7" borderId="6" xfId="1" applyNumberFormat="1" applyFont="1" applyFill="1" applyBorder="1" applyAlignment="1" applyProtection="1">
      <alignment horizontal="center"/>
    </xf>
    <xf numFmtId="0" fontId="15" fillId="7" borderId="7" xfId="1" applyNumberFormat="1" applyFont="1" applyFill="1" applyBorder="1" applyAlignment="1" applyProtection="1">
      <alignment horizontal="center"/>
    </xf>
    <xf numFmtId="0" fontId="14" fillId="7" borderId="5" xfId="4" applyFont="1" applyFill="1" applyBorder="1" applyAlignment="1" applyProtection="1"/>
    <xf numFmtId="0" fontId="14" fillId="7" borderId="6" xfId="4" applyFont="1" applyFill="1" applyBorder="1" applyAlignment="1" applyProtection="1"/>
    <xf numFmtId="0" fontId="14" fillId="7" borderId="7" xfId="4" applyFont="1" applyFill="1" applyBorder="1" applyAlignment="1" applyProtection="1"/>
    <xf numFmtId="44" fontId="16" fillId="9" borderId="5" xfId="4" applyNumberFormat="1" applyFont="1" applyFill="1" applyBorder="1" applyAlignment="1" applyProtection="1"/>
    <xf numFmtId="44" fontId="16" fillId="9" borderId="6" xfId="4" applyNumberFormat="1" applyFont="1" applyFill="1" applyBorder="1" applyAlignment="1" applyProtection="1"/>
    <xf numFmtId="44" fontId="16" fillId="9" borderId="7" xfId="4" applyNumberFormat="1" applyFont="1" applyFill="1" applyBorder="1" applyAlignment="1" applyProtection="1"/>
    <xf numFmtId="0" fontId="10" fillId="6" borderId="12" xfId="4" applyFont="1" applyFill="1" applyBorder="1" applyAlignment="1" applyProtection="1"/>
    <xf numFmtId="0" fontId="10" fillId="6" borderId="13" xfId="4" applyFont="1" applyFill="1" applyBorder="1" applyAlignment="1" applyProtection="1"/>
    <xf numFmtId="0" fontId="10" fillId="6" borderId="14" xfId="4" applyFont="1" applyFill="1" applyBorder="1" applyAlignment="1" applyProtection="1"/>
    <xf numFmtId="44" fontId="9" fillId="9" borderId="15" xfId="0" applyNumberFormat="1" applyFont="1" applyFill="1" applyBorder="1" applyAlignment="1" applyProtection="1"/>
    <xf numFmtId="44" fontId="9" fillId="9" borderId="16" xfId="0" applyNumberFormat="1" applyFont="1" applyFill="1" applyBorder="1" applyAlignment="1" applyProtection="1"/>
    <xf numFmtId="44" fontId="9" fillId="9" borderId="17" xfId="0" applyNumberFormat="1" applyFont="1" applyFill="1" applyBorder="1" applyAlignment="1" applyProtection="1"/>
    <xf numFmtId="0" fontId="12" fillId="7" borderId="5" xfId="4" applyFont="1" applyFill="1" applyBorder="1" applyAlignment="1" applyProtection="1"/>
    <xf numFmtId="0" fontId="12" fillId="7" borderId="6" xfId="4" applyFont="1" applyFill="1" applyBorder="1" applyAlignment="1" applyProtection="1"/>
    <xf numFmtId="0" fontId="12" fillId="7" borderId="7" xfId="4" applyFont="1" applyFill="1" applyBorder="1" applyAlignment="1" applyProtection="1"/>
    <xf numFmtId="0" fontId="14" fillId="0" borderId="5" xfId="4" applyFont="1" applyFill="1" applyBorder="1" applyAlignment="1" applyProtection="1"/>
    <xf numFmtId="0" fontId="14" fillId="0" borderId="6" xfId="4" applyFont="1" applyFill="1" applyBorder="1" applyAlignment="1" applyProtection="1"/>
    <xf numFmtId="0" fontId="14" fillId="0" borderId="7" xfId="4" applyFont="1" applyFill="1" applyBorder="1" applyAlignment="1" applyProtection="1"/>
    <xf numFmtId="0" fontId="7" fillId="0" borderId="5" xfId="4" applyFill="1" applyBorder="1" applyAlignment="1" applyProtection="1"/>
    <xf numFmtId="0" fontId="7" fillId="0" borderId="6" xfId="4" applyFill="1" applyBorder="1" applyAlignment="1" applyProtection="1"/>
    <xf numFmtId="0" fontId="7" fillId="0" borderId="7" xfId="4" applyFill="1" applyBorder="1" applyAlignment="1" applyProtection="1"/>
  </cellXfs>
  <cellStyles count="6">
    <cellStyle name="Ausgabe" xfId="4" builtinId="21"/>
    <cellStyle name="Gut" xfId="2" builtinId="26"/>
    <cellStyle name="Neutral" xfId="3" builtinId="28"/>
    <cellStyle name="Schlecht" xfId="5" builtinId="27"/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709C35"/>
      <color rgb="FFC6C6C6"/>
      <color rgb="FFD2C781"/>
      <color rgb="FF878787"/>
      <color rgb="FFBEE395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129883</xdr:rowOff>
    </xdr:from>
    <xdr:to>
      <xdr:col>2</xdr:col>
      <xdr:colOff>51954</xdr:colOff>
      <xdr:row>13</xdr:row>
      <xdr:rowOff>147988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078178"/>
          <a:ext cx="1818409" cy="7714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L57"/>
  <sheetViews>
    <sheetView showGridLines="0" tabSelected="1" zoomScale="110" zoomScaleNormal="110" workbookViewId="0">
      <selection sqref="A1:H1"/>
    </sheetView>
  </sheetViews>
  <sheetFormatPr baseColWidth="10" defaultRowHeight="15" x14ac:dyDescent="0.25"/>
  <cols>
    <col min="1" max="1" width="13.5703125" style="29" customWidth="1"/>
    <col min="2" max="2" width="12.85546875" style="29" customWidth="1"/>
    <col min="3" max="3" width="10.42578125" style="29" customWidth="1"/>
    <col min="4" max="4" width="58.42578125" style="29" customWidth="1"/>
    <col min="5" max="8" width="13.5703125" style="29" customWidth="1"/>
    <col min="9" max="9" width="16" customWidth="1"/>
    <col min="10" max="10" width="19" customWidth="1"/>
    <col min="17" max="17" width="17.28515625" customWidth="1"/>
  </cols>
  <sheetData>
    <row r="1" spans="1:12" s="20" customFormat="1" ht="24.75" customHeight="1" x14ac:dyDescent="0.3">
      <c r="A1" s="60" t="s">
        <v>59</v>
      </c>
      <c r="B1" s="60"/>
      <c r="C1" s="60"/>
      <c r="D1" s="60"/>
      <c r="E1" s="60"/>
      <c r="F1" s="60"/>
      <c r="G1" s="60"/>
      <c r="H1" s="60"/>
    </row>
    <row r="2" spans="1:12" s="20" customFormat="1" ht="18" customHeight="1" x14ac:dyDescent="0.25">
      <c r="A2" s="47"/>
      <c r="B2" s="47"/>
      <c r="C2" s="47"/>
      <c r="D2" s="47"/>
      <c r="E2" s="47"/>
      <c r="F2" s="47"/>
      <c r="G2" s="47"/>
      <c r="H2" s="47"/>
      <c r="I2" s="54"/>
      <c r="J2" s="54"/>
      <c r="K2" s="54"/>
      <c r="L2" s="54"/>
    </row>
    <row r="3" spans="1:12" s="20" customFormat="1" ht="18" customHeight="1" x14ac:dyDescent="0.25">
      <c r="A3" s="61" t="s">
        <v>54</v>
      </c>
      <c r="B3" s="62"/>
      <c r="C3" s="62"/>
      <c r="D3" s="62"/>
      <c r="E3" s="62"/>
      <c r="F3" s="62"/>
      <c r="G3" s="62"/>
      <c r="H3" s="62"/>
    </row>
    <row r="4" spans="1:12" s="20" customFormat="1" ht="18" customHeight="1" x14ac:dyDescent="0.25">
      <c r="A4" s="67"/>
      <c r="B4" s="67"/>
      <c r="C4" s="67"/>
      <c r="D4" s="67"/>
      <c r="E4" s="67"/>
      <c r="F4" s="67"/>
      <c r="G4" s="67"/>
      <c r="H4" s="67"/>
    </row>
    <row r="5" spans="1:12" x14ac:dyDescent="0.25">
      <c r="A5" s="74" t="s">
        <v>2</v>
      </c>
      <c r="B5" s="75"/>
      <c r="C5" s="30"/>
      <c r="D5" s="33" t="s">
        <v>25</v>
      </c>
      <c r="E5" s="77">
        <v>1</v>
      </c>
      <c r="F5" s="78"/>
      <c r="G5" s="78"/>
      <c r="H5" s="79"/>
    </row>
    <row r="6" spans="1:12" ht="15.75" customHeight="1" x14ac:dyDescent="0.25">
      <c r="A6" s="45">
        <v>45658</v>
      </c>
      <c r="B6" s="45">
        <v>46022</v>
      </c>
      <c r="D6" s="33" t="s">
        <v>50</v>
      </c>
      <c r="E6" s="80">
        <f>'Tabelle 2'!$F$9</f>
        <v>80</v>
      </c>
      <c r="F6" s="81"/>
      <c r="G6" s="81"/>
      <c r="H6" s="82"/>
    </row>
    <row r="7" spans="1:12" ht="13.5" customHeight="1" x14ac:dyDescent="0.25">
      <c r="A7" s="46" t="s">
        <v>0</v>
      </c>
      <c r="B7" s="46">
        <f>ROUND((B6-A6)/7,0)</f>
        <v>52</v>
      </c>
      <c r="D7" s="34" t="s">
        <v>37</v>
      </c>
      <c r="E7" s="35">
        <v>80</v>
      </c>
      <c r="F7" s="35">
        <v>0</v>
      </c>
      <c r="G7" s="35">
        <v>0</v>
      </c>
      <c r="H7" s="35">
        <v>0</v>
      </c>
    </row>
    <row r="8" spans="1:12" s="20" customFormat="1" ht="16.5" customHeight="1" x14ac:dyDescent="0.25">
      <c r="A8" s="46" t="s">
        <v>24</v>
      </c>
      <c r="B8" s="46">
        <f>B7/2</f>
        <v>26</v>
      </c>
      <c r="C8" s="29"/>
      <c r="D8" s="63"/>
      <c r="E8" s="64"/>
      <c r="F8" s="64"/>
      <c r="G8" s="64"/>
      <c r="H8" s="76"/>
    </row>
    <row r="9" spans="1:12" x14ac:dyDescent="0.25">
      <c r="D9" s="33" t="s">
        <v>33</v>
      </c>
      <c r="E9" s="41">
        <f>ROUNDUP('Tabelle 2'!B5/(E7+F7+G7+H7),0)</f>
        <v>4</v>
      </c>
      <c r="F9" s="41">
        <f>IF(E9*E7&lt;'Tabelle 2'!B5,ROUNDUP('Tabelle 2'!B5/(E7+F7+G7+H7),0),0)</f>
        <v>0</v>
      </c>
      <c r="G9" s="41">
        <f>IF((E9*E7)+(F9*F7)&lt;'Tabelle 2'!B5,ROUNDUP('Tabelle 2'!B5/(E7+F7+G7+H7),0),0)</f>
        <v>0</v>
      </c>
      <c r="H9" s="41">
        <f>IF((E9*E7)+(F9*F7)+(G9*G7)&lt;'Tabelle 2'!B5,ROUNDUP('Tabelle 2'!B5/(E7+F7+G7+H7),0),0)</f>
        <v>0</v>
      </c>
    </row>
    <row r="10" spans="1:12" s="20" customFormat="1" ht="14.25" customHeight="1" x14ac:dyDescent="0.25">
      <c r="A10" s="29"/>
      <c r="B10" s="29"/>
      <c r="C10" s="29"/>
      <c r="D10" s="40"/>
      <c r="E10" s="63" t="str">
        <f>IF(E9&gt;B8,"Leerungen überschritten!","")</f>
        <v/>
      </c>
      <c r="F10" s="64"/>
      <c r="G10" s="64"/>
      <c r="H10" s="65"/>
    </row>
    <row r="11" spans="1:12" s="20" customFormat="1" x14ac:dyDescent="0.25">
      <c r="A11" s="29"/>
      <c r="B11" s="29"/>
      <c r="C11" s="29"/>
      <c r="D11" s="33" t="s">
        <v>60</v>
      </c>
      <c r="E11" s="42">
        <f>E5*'Tabelle 2'!B3*'Tabelle 2'!A71</f>
        <v>19.32</v>
      </c>
      <c r="F11" s="42">
        <v>0</v>
      </c>
      <c r="G11" s="42">
        <v>0</v>
      </c>
      <c r="H11" s="42">
        <v>0</v>
      </c>
    </row>
    <row r="12" spans="1:12" s="20" customFormat="1" x14ac:dyDescent="0.25">
      <c r="A12" s="29"/>
      <c r="B12" s="29"/>
      <c r="C12" s="29"/>
      <c r="D12" s="33" t="s">
        <v>61</v>
      </c>
      <c r="E12" s="42">
        <f>VLOOKUP(E7,'Tabelle 2'!A56:B60,2,FALSE)*'Tabelle 2'!A71</f>
        <v>56.28</v>
      </c>
      <c r="F12" s="42">
        <f>IF(F7,VLOOKUP(F7,'Tabelle 2'!A57:B60,2,FALSE),0)*'Tabelle 2'!A71</f>
        <v>0</v>
      </c>
      <c r="G12" s="42">
        <f>IF(G7,VLOOKUP(G7,'Tabelle 2'!A57:B60,2,FALSE),0)*'Tabelle 2'!A71</f>
        <v>0</v>
      </c>
      <c r="H12" s="42">
        <f>IF(H7,VLOOKUP(H7,'Tabelle 2'!A57:B60,2,FALSE),0)*'Tabelle 2'!A71</f>
        <v>0</v>
      </c>
    </row>
    <row r="13" spans="1:12" s="20" customFormat="1" x14ac:dyDescent="0.25">
      <c r="A13" s="29"/>
      <c r="B13" s="29"/>
      <c r="C13" s="29"/>
      <c r="D13" s="33" t="s">
        <v>4</v>
      </c>
      <c r="E13" s="42">
        <f>VLOOKUP(E7,'Tabelle 2'!A56:C60,3,FALSE)*(E9)</f>
        <v>18.64</v>
      </c>
      <c r="F13" s="42">
        <f>VLOOKUP(F7,'Tabelle 2'!A56:C60,3,FALSE)*(F9)</f>
        <v>0</v>
      </c>
      <c r="G13" s="42">
        <f>VLOOKUP(G7,'Tabelle 2'!A56:C60,3,FALSE)*(G9)</f>
        <v>0</v>
      </c>
      <c r="H13" s="42">
        <f>VLOOKUP(H7,'Tabelle 2'!A56:C60,3,FALSE)*(H9)</f>
        <v>0</v>
      </c>
    </row>
    <row r="14" spans="1:12" s="20" customFormat="1" x14ac:dyDescent="0.25">
      <c r="A14" s="29"/>
      <c r="B14" s="29"/>
      <c r="C14" s="29"/>
      <c r="D14" s="68"/>
      <c r="E14" s="69"/>
      <c r="F14" s="69"/>
      <c r="G14" s="69"/>
      <c r="H14" s="70"/>
    </row>
    <row r="15" spans="1:12" s="20" customFormat="1" x14ac:dyDescent="0.25">
      <c r="A15" s="29"/>
      <c r="B15" s="29"/>
      <c r="C15" s="29"/>
      <c r="D15" s="44" t="s">
        <v>48</v>
      </c>
      <c r="E15" s="86">
        <f>E11+F11+G11+H11+E12+F12+G12+H12+E13+F13+G13+H13</f>
        <v>94.24</v>
      </c>
      <c r="F15" s="87"/>
      <c r="G15" s="87"/>
      <c r="H15" s="88"/>
    </row>
    <row r="16" spans="1:12" s="20" customFormat="1" x14ac:dyDescent="0.25">
      <c r="A16" s="29"/>
      <c r="B16" s="29"/>
      <c r="C16" s="29"/>
      <c r="D16" s="101"/>
      <c r="E16" s="102"/>
      <c r="F16" s="102"/>
      <c r="G16" s="102"/>
      <c r="H16" s="103"/>
    </row>
    <row r="17" spans="1:8" s="20" customFormat="1" x14ac:dyDescent="0.25">
      <c r="A17" s="29"/>
      <c r="B17" s="29"/>
      <c r="C17" s="29"/>
      <c r="D17" s="83" t="s">
        <v>38</v>
      </c>
      <c r="E17" s="84"/>
      <c r="F17" s="84"/>
      <c r="G17" s="84"/>
      <c r="H17" s="85"/>
    </row>
    <row r="18" spans="1:8" s="20" customFormat="1" x14ac:dyDescent="0.25">
      <c r="A18" s="29"/>
      <c r="B18" s="29"/>
      <c r="C18" s="29"/>
      <c r="D18" s="95" t="s">
        <v>39</v>
      </c>
      <c r="E18" s="96"/>
      <c r="F18" s="96"/>
      <c r="G18" s="96"/>
      <c r="H18" s="97"/>
    </row>
    <row r="19" spans="1:8" s="20" customFormat="1" x14ac:dyDescent="0.25">
      <c r="A19" s="29"/>
      <c r="B19" s="29"/>
      <c r="C19" s="29"/>
      <c r="D19" s="31" t="s">
        <v>46</v>
      </c>
      <c r="E19" s="36">
        <v>1</v>
      </c>
      <c r="F19" s="36">
        <v>0</v>
      </c>
      <c r="G19" s="36">
        <v>0</v>
      </c>
      <c r="H19" s="36">
        <v>0</v>
      </c>
    </row>
    <row r="20" spans="1:8" s="20" customFormat="1" x14ac:dyDescent="0.25">
      <c r="A20" s="29"/>
      <c r="B20" s="29"/>
      <c r="C20" s="29"/>
      <c r="D20" s="32" t="s">
        <v>45</v>
      </c>
      <c r="E20" s="37">
        <f>IF(E7=80,E19*'Tabelle 2'!$C$57,IF(E7=120,E19*'Tabelle 2'!$C$58,IF(E7=240,E19*'Tabelle 2'!$C$59,IF(E7=1100,E19*'Tabelle 2'!$C$60,0))))</f>
        <v>4.66</v>
      </c>
      <c r="F20" s="37">
        <f>IF(F7=80,F19*'Tabelle 2'!$C$57,IF(F7=120,F19*'Tabelle 2'!$C$58,IF(F7=240,F19*'Tabelle 2'!$C$59,IF(F7=1100,F19*'Tabelle 2'!$C$60,0))))</f>
        <v>0</v>
      </c>
      <c r="G20" s="37">
        <f>IF(G7=80,G19*'Tabelle 2'!$C$57,IF(G7=120,G19*'Tabelle 2'!$C$58,IF(G7=240,G19*'Tabelle 2'!$C$59,IF(G7=1100,G19*'Tabelle 2'!$C$60,0))))</f>
        <v>0</v>
      </c>
      <c r="H20" s="37">
        <f>IF(H7=80,H19*'Tabelle 2'!$C$57,IF(H7=120,H19*'Tabelle 2'!$C$58,IF(H7=240,H19*'Tabelle 2'!$C$59,IF(H7=1100,H19*'Tabelle 2'!$C$60,0))))</f>
        <v>0</v>
      </c>
    </row>
    <row r="21" spans="1:8" s="20" customFormat="1" x14ac:dyDescent="0.25">
      <c r="A21" s="29"/>
      <c r="B21" s="29"/>
      <c r="C21" s="29"/>
      <c r="D21" s="32" t="s">
        <v>49</v>
      </c>
      <c r="E21" s="71">
        <f>E20+F20+G20+H20</f>
        <v>4.66</v>
      </c>
      <c r="F21" s="72"/>
      <c r="G21" s="72"/>
      <c r="H21" s="73"/>
    </row>
    <row r="22" spans="1:8" s="20" customFormat="1" x14ac:dyDescent="0.25">
      <c r="A22" s="29"/>
      <c r="B22" s="29"/>
      <c r="C22" s="29"/>
      <c r="D22" s="98"/>
      <c r="E22" s="99"/>
      <c r="F22" s="99"/>
      <c r="G22" s="99"/>
      <c r="H22" s="100"/>
    </row>
    <row r="23" spans="1:8" s="20" customFormat="1" x14ac:dyDescent="0.25">
      <c r="A23" s="29"/>
      <c r="B23" s="29"/>
      <c r="C23" s="29"/>
      <c r="D23" s="95" t="s">
        <v>40</v>
      </c>
      <c r="E23" s="96"/>
      <c r="F23" s="96"/>
      <c r="G23" s="96"/>
      <c r="H23" s="97"/>
    </row>
    <row r="24" spans="1:8" s="20" customFormat="1" x14ac:dyDescent="0.25">
      <c r="A24" s="29"/>
      <c r="B24" s="29"/>
      <c r="C24" s="29"/>
      <c r="D24" s="38" t="s">
        <v>51</v>
      </c>
      <c r="E24" s="39">
        <v>80</v>
      </c>
      <c r="F24" s="39">
        <v>0</v>
      </c>
      <c r="G24" s="39">
        <v>0</v>
      </c>
      <c r="H24" s="39">
        <v>0</v>
      </c>
    </row>
    <row r="25" spans="1:8" s="20" customFormat="1" x14ac:dyDescent="0.25">
      <c r="A25" s="29"/>
      <c r="B25" s="29"/>
      <c r="C25" s="29"/>
      <c r="D25" s="38" t="s">
        <v>52</v>
      </c>
      <c r="E25" s="55"/>
      <c r="F25" s="55">
        <f>IF(F24,VLOOKUP(F24,'Tabelle 2'!$A$64:$B$66,2,FALSE),0)/26*B8</f>
        <v>0</v>
      </c>
      <c r="G25" s="55">
        <f>IF(G24,VLOOKUP(G24,'Tabelle 2'!$A$64:$B$66,2,FALSE),0)/26*B8</f>
        <v>0</v>
      </c>
      <c r="H25" s="55">
        <f>IF(H24,VLOOKUP(H24,'Tabelle 2'!$A$64:$B$66,2,FALSE),0)/26*B8</f>
        <v>0</v>
      </c>
    </row>
    <row r="26" spans="1:8" s="20" customFormat="1" x14ac:dyDescent="0.25">
      <c r="A26" s="29"/>
      <c r="B26" s="29"/>
      <c r="C26" s="29"/>
      <c r="D26" s="31" t="s">
        <v>47</v>
      </c>
      <c r="E26" s="56">
        <v>0</v>
      </c>
      <c r="F26" s="56">
        <v>0</v>
      </c>
      <c r="G26" s="56"/>
      <c r="H26" s="56"/>
    </row>
    <row r="27" spans="1:8" s="20" customFormat="1" x14ac:dyDescent="0.25">
      <c r="A27" s="29"/>
      <c r="B27" s="29"/>
      <c r="C27" s="29"/>
      <c r="D27" s="32" t="s">
        <v>44</v>
      </c>
      <c r="E27" s="57">
        <f>VLOOKUP(E24,'Tabelle 2'!$A$64:$C$66,3,FALSE)*(E26)</f>
        <v>0</v>
      </c>
      <c r="F27" s="57">
        <f>VLOOKUP(F24,'Tabelle 2'!$A$64:$C$66,3,FALSE)*(F26)</f>
        <v>0</v>
      </c>
      <c r="G27" s="57">
        <f>VLOOKUP(G24,'Tabelle 2'!$A$64:$C$66,3,FALSE)*(G26)</f>
        <v>0</v>
      </c>
      <c r="H27" s="57">
        <f>VLOOKUP(H24,'Tabelle 2'!$A$64:$C$66,3,FALSE)*(H26)</f>
        <v>0</v>
      </c>
    </row>
    <row r="28" spans="1:8" s="20" customFormat="1" x14ac:dyDescent="0.25">
      <c r="A28" s="29"/>
      <c r="B28" s="29"/>
      <c r="C28" s="29"/>
      <c r="D28" s="33" t="s">
        <v>53</v>
      </c>
      <c r="E28" s="71">
        <f>E27+F27+G27+H27+E25+F25+G25+H25</f>
        <v>0</v>
      </c>
      <c r="F28" s="72"/>
      <c r="G28" s="72"/>
      <c r="H28" s="73"/>
    </row>
    <row r="29" spans="1:8" s="20" customFormat="1" ht="15.75" thickBot="1" x14ac:dyDescent="0.3">
      <c r="A29" s="29"/>
      <c r="B29" s="29"/>
      <c r="C29" s="29"/>
      <c r="D29" s="89"/>
      <c r="E29" s="90"/>
      <c r="F29" s="90"/>
      <c r="G29" s="90"/>
      <c r="H29" s="91"/>
    </row>
    <row r="30" spans="1:8" ht="18" customHeight="1" thickTop="1" x14ac:dyDescent="0.25">
      <c r="D30" s="43" t="s">
        <v>36</v>
      </c>
      <c r="E30" s="92">
        <f>E15+E21+E28</f>
        <v>98.899999999999991</v>
      </c>
      <c r="F30" s="93"/>
      <c r="G30" s="93"/>
      <c r="H30" s="94"/>
    </row>
    <row r="31" spans="1:8" x14ac:dyDescent="0.25">
      <c r="D31" s="48"/>
      <c r="E31" s="48"/>
      <c r="F31" s="48"/>
      <c r="G31" s="48"/>
      <c r="H31" s="48"/>
    </row>
    <row r="32" spans="1:8" x14ac:dyDescent="0.25">
      <c r="D32" s="49"/>
      <c r="E32" s="49"/>
      <c r="F32" s="49"/>
      <c r="G32" s="49"/>
      <c r="H32" s="49"/>
    </row>
    <row r="33" spans="1:8" x14ac:dyDescent="0.25">
      <c r="D33" s="50"/>
      <c r="E33" s="50"/>
      <c r="F33" s="50"/>
      <c r="G33" s="50"/>
      <c r="H33" s="50"/>
    </row>
    <row r="34" spans="1:8" x14ac:dyDescent="0.25">
      <c r="D34" s="51"/>
      <c r="E34" s="52"/>
      <c r="F34" s="52"/>
      <c r="G34" s="52"/>
      <c r="H34" s="52"/>
    </row>
    <row r="35" spans="1:8" ht="14.25" customHeight="1" x14ac:dyDescent="0.25">
      <c r="D35" s="50"/>
      <c r="E35" s="50"/>
      <c r="F35" s="50"/>
      <c r="G35" s="50"/>
      <c r="H35" s="50"/>
    </row>
    <row r="36" spans="1:8" x14ac:dyDescent="0.25">
      <c r="D36" s="50"/>
      <c r="E36" s="66"/>
      <c r="F36" s="66"/>
      <c r="G36" s="66"/>
      <c r="H36" s="66"/>
    </row>
    <row r="37" spans="1:8" x14ac:dyDescent="0.25">
      <c r="D37" s="50"/>
      <c r="E37" s="50"/>
      <c r="F37" s="50"/>
      <c r="G37" s="50"/>
      <c r="H37" s="50"/>
    </row>
    <row r="38" spans="1:8" x14ac:dyDescent="0.25">
      <c r="A38" s="47"/>
    </row>
    <row r="39" spans="1:8" ht="33.75" customHeight="1" x14ac:dyDescent="0.25">
      <c r="A39" s="53"/>
    </row>
    <row r="40" spans="1:8" ht="18" customHeight="1" x14ac:dyDescent="0.25"/>
    <row r="41" spans="1:8" ht="18" customHeight="1" x14ac:dyDescent="0.25"/>
    <row r="49" spans="1:8" s="20" customFormat="1" x14ac:dyDescent="0.25">
      <c r="A49" s="29"/>
      <c r="B49" s="29"/>
      <c r="C49" s="29"/>
      <c r="D49" s="29"/>
      <c r="E49" s="29"/>
      <c r="F49" s="29"/>
      <c r="G49" s="29"/>
      <c r="H49" s="29"/>
    </row>
    <row r="50" spans="1:8" s="20" customFormat="1" x14ac:dyDescent="0.25">
      <c r="A50" s="29"/>
      <c r="B50" s="29"/>
      <c r="C50" s="29"/>
      <c r="D50" s="29"/>
      <c r="E50" s="29"/>
      <c r="F50" s="29"/>
      <c r="G50" s="29"/>
      <c r="H50" s="29"/>
    </row>
    <row r="51" spans="1:8" s="20" customFormat="1" x14ac:dyDescent="0.25">
      <c r="A51" s="29"/>
      <c r="B51" s="29"/>
      <c r="C51" s="29"/>
      <c r="D51" s="29"/>
      <c r="E51" s="29"/>
      <c r="F51" s="29"/>
      <c r="G51" s="29"/>
      <c r="H51" s="29"/>
    </row>
    <row r="52" spans="1:8" s="20" customFormat="1" x14ac:dyDescent="0.25">
      <c r="A52" s="29"/>
      <c r="B52" s="29"/>
      <c r="C52" s="29"/>
      <c r="D52" s="29"/>
      <c r="E52" s="29"/>
      <c r="F52" s="29"/>
      <c r="G52" s="29"/>
      <c r="H52" s="29"/>
    </row>
    <row r="53" spans="1:8" s="20" customFormat="1" x14ac:dyDescent="0.25">
      <c r="A53" s="29"/>
      <c r="B53" s="29"/>
      <c r="C53" s="29"/>
      <c r="D53" s="29"/>
      <c r="E53" s="29"/>
      <c r="F53" s="29"/>
      <c r="G53" s="29"/>
      <c r="H53" s="29"/>
    </row>
    <row r="54" spans="1:8" s="20" customFormat="1" x14ac:dyDescent="0.25">
      <c r="A54" s="29"/>
      <c r="B54" s="29"/>
      <c r="C54" s="29"/>
      <c r="D54" s="29"/>
      <c r="E54" s="29"/>
      <c r="F54" s="29"/>
      <c r="G54" s="29"/>
      <c r="H54" s="29"/>
    </row>
    <row r="55" spans="1:8" s="20" customFormat="1" x14ac:dyDescent="0.25">
      <c r="A55" s="29"/>
      <c r="B55" s="29"/>
      <c r="C55" s="29"/>
      <c r="D55" s="29"/>
      <c r="E55" s="29"/>
      <c r="F55" s="29"/>
      <c r="G55" s="29"/>
      <c r="H55" s="29"/>
    </row>
    <row r="56" spans="1:8" s="20" customFormat="1" x14ac:dyDescent="0.25">
      <c r="A56" s="29"/>
      <c r="B56" s="29"/>
      <c r="C56" s="29"/>
      <c r="D56" s="29"/>
      <c r="E56" s="29"/>
      <c r="F56" s="29"/>
      <c r="G56" s="29"/>
      <c r="H56" s="29"/>
    </row>
    <row r="57" spans="1:8" s="20" customFormat="1" x14ac:dyDescent="0.25">
      <c r="A57" s="29"/>
      <c r="B57" s="29"/>
      <c r="C57" s="29"/>
      <c r="D57" s="29"/>
      <c r="E57" s="29"/>
      <c r="F57" s="29"/>
      <c r="G57" s="29"/>
      <c r="H57" s="29"/>
    </row>
  </sheetData>
  <sheetProtection sheet="1" objects="1" scenarios="1"/>
  <mergeCells count="20">
    <mergeCell ref="D18:H18"/>
    <mergeCell ref="D22:H22"/>
    <mergeCell ref="D16:H16"/>
    <mergeCell ref="D23:H23"/>
    <mergeCell ref="A1:H1"/>
    <mergeCell ref="A3:H3"/>
    <mergeCell ref="E10:H10"/>
    <mergeCell ref="E36:H36"/>
    <mergeCell ref="A4:H4"/>
    <mergeCell ref="D14:H14"/>
    <mergeCell ref="E21:H21"/>
    <mergeCell ref="E28:H28"/>
    <mergeCell ref="A5:B5"/>
    <mergeCell ref="D8:H8"/>
    <mergeCell ref="E5:H5"/>
    <mergeCell ref="E6:H6"/>
    <mergeCell ref="D17:H17"/>
    <mergeCell ref="E15:H15"/>
    <mergeCell ref="D29:H29"/>
    <mergeCell ref="E30:H30"/>
  </mergeCells>
  <pageMargins left="0.7" right="0.7" top="0.78740157499999996" bottom="0.78740157499999996" header="0.3" footer="0.3"/>
  <pageSetup paperSize="9" scale="87" orientation="landscape" r:id="rId1"/>
  <ignoredErrors>
    <ignoredError sqref="E27:H27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'Tabelle 2'!$A$56:$A$60</xm:f>
          </x14:formula1>
          <xm:sqref>E7:H7</xm:sqref>
        </x14:dataValidation>
        <x14:dataValidation type="list" allowBlank="1" showInputMessage="1" showErrorMessage="1">
          <x14:formula1>
            <xm:f>'Tabelle 2'!$A$64:$A$66</xm:f>
          </x14:formula1>
          <xm:sqref>E24:H24</xm:sqref>
        </x14:dataValidation>
        <x14:dataValidation type="list" allowBlank="1" showInputMessage="1" showErrorMessage="1">
          <x14:formula1>
            <xm:f>'Tabelle 2'!$K$30:$K$56</xm:f>
          </x14:formula1>
          <xm:sqref>E19:H19 E26:H26</xm:sqref>
        </x14:dataValidation>
        <x14:dataValidation type="list" allowBlank="1" showInputMessage="1" showErrorMessage="1">
          <x14:formula1>
            <xm:f>'Tabelle 2'!$L$30:$L$130</xm:f>
          </x14:formula1>
          <xm:sqref>E5:H5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L130"/>
  <sheetViews>
    <sheetView topLeftCell="A40" workbookViewId="0">
      <selection activeCell="B3" sqref="B3"/>
    </sheetView>
  </sheetViews>
  <sheetFormatPr baseColWidth="10" defaultRowHeight="15" x14ac:dyDescent="0.25"/>
  <cols>
    <col min="1" max="13" width="14.7109375" customWidth="1"/>
    <col min="16" max="16" width="0" hidden="1" customWidth="1"/>
  </cols>
  <sheetData>
    <row r="1" spans="1:6" x14ac:dyDescent="0.25">
      <c r="A1" s="9" t="s">
        <v>5</v>
      </c>
      <c r="B1" s="9">
        <v>8</v>
      </c>
      <c r="C1" s="9" t="s">
        <v>6</v>
      </c>
    </row>
    <row r="2" spans="1:6" x14ac:dyDescent="0.25">
      <c r="A2" s="9" t="s">
        <v>7</v>
      </c>
      <c r="B2" s="9">
        <v>26</v>
      </c>
      <c r="C2" s="9" t="s">
        <v>8</v>
      </c>
    </row>
    <row r="3" spans="1:6" x14ac:dyDescent="0.25">
      <c r="A3" s="9" t="s">
        <v>9</v>
      </c>
      <c r="B3" s="10">
        <v>1.61</v>
      </c>
      <c r="C3" s="9" t="s">
        <v>29</v>
      </c>
    </row>
    <row r="4" spans="1:6" x14ac:dyDescent="0.25">
      <c r="A4" s="11" t="s">
        <v>27</v>
      </c>
      <c r="B4" s="12">
        <f>Gebührenrechner!E5*5</f>
        <v>5</v>
      </c>
      <c r="C4" s="12" t="s">
        <v>31</v>
      </c>
      <c r="D4" s="7"/>
      <c r="E4" t="s">
        <v>58</v>
      </c>
      <c r="F4">
        <v>52</v>
      </c>
    </row>
    <row r="5" spans="1:6" ht="18" customHeight="1" x14ac:dyDescent="0.25">
      <c r="A5" s="11" t="s">
        <v>28</v>
      </c>
      <c r="B5" s="12">
        <f>B4*Gebührenrechner!B7</f>
        <v>260</v>
      </c>
      <c r="C5" s="13" t="s">
        <v>32</v>
      </c>
      <c r="D5" s="8"/>
      <c r="F5">
        <v>26</v>
      </c>
    </row>
    <row r="6" spans="1:6" x14ac:dyDescent="0.25">
      <c r="A6" s="9" t="s">
        <v>3</v>
      </c>
      <c r="B6" s="12">
        <f>B4*Gebührenrechner!B7</f>
        <v>260</v>
      </c>
      <c r="C6" s="12" t="s">
        <v>32</v>
      </c>
      <c r="D6" s="7"/>
      <c r="E6" s="7"/>
    </row>
    <row r="7" spans="1:6" ht="75" x14ac:dyDescent="0.25">
      <c r="A7" s="11" t="s">
        <v>30</v>
      </c>
      <c r="B7" s="12">
        <f>Gebührenrechner!E7*Gebührenrechner!E9+Gebührenrechner!F7*Gebührenrechner!F9+Gebührenrechner!G7*Gebührenrechner!G9+Gebührenrechner!H7*Gebührenrechner!H9</f>
        <v>320</v>
      </c>
      <c r="C7" s="12" t="s">
        <v>32</v>
      </c>
      <c r="D7" s="7"/>
      <c r="E7" s="1" t="s">
        <v>35</v>
      </c>
      <c r="F7" s="2">
        <f>Gebührenrechner!$E$5*$B$1*52</f>
        <v>416</v>
      </c>
    </row>
    <row r="8" spans="1:6" x14ac:dyDescent="0.25">
      <c r="E8" s="20"/>
      <c r="F8" s="20"/>
    </row>
    <row r="9" spans="1:6" x14ac:dyDescent="0.25">
      <c r="E9" t="s">
        <v>57</v>
      </c>
      <c r="F9">
        <f>IF(F7&lt;=D21,C21,IF(F7&lt;=D22,C22,IF(F7&lt;=D23,C23,IF(F7&lt;=D26,C26,IF(F7&lt;=D27,C27,IF(F7&lt;=D28,C28,IF(F7&lt;=D29,C29,IF(F7&lt;=D30,C30,IF(F7&lt;=D31,C31,IF(F7&lt;=D32,C32,IF(F7&lt;=D33,C33,IF(F7&lt;=D34,C34,IF(F7&lt;=D35,C35,IF(F7&lt;=D36,C36,IF(F7&lt;=D37,C37,IF(F7&lt;=D38,C38,IF(F7&lt;=D39,C39,IF(F7&lt;=D40,C40,IF(F7&lt;=D41,C41,IF(F7&lt;=D42,C42,IF(F7&lt;=D43,C43,IF(F7&lt;=D44,C44,IF(F7&lt;=D45,C45,IF(F7&lt;=D46,C46,IF(F7&lt;=D47,C47,IF(F7&lt;=D48,C48,IF(F7&lt;=D49,C49,IF(F7&lt;=D50,C50,IF(F7&lt;=D51,C51,IF(F7&lt;=D52,C52,"größer"))))))))))))))))))))))))))))))</f>
        <v>80</v>
      </c>
    </row>
    <row r="11" spans="1:6" x14ac:dyDescent="0.25">
      <c r="A11" s="20"/>
    </row>
    <row r="13" spans="1:6" x14ac:dyDescent="0.25">
      <c r="A13" s="20"/>
      <c r="B13" s="20"/>
      <c r="C13" s="20"/>
      <c r="D13" s="20"/>
      <c r="E13" s="20"/>
      <c r="F13" s="20"/>
    </row>
    <row r="20" spans="1:12" ht="60" x14ac:dyDescent="0.25">
      <c r="A20" s="3" t="s">
        <v>10</v>
      </c>
      <c r="B20" s="3" t="s">
        <v>23</v>
      </c>
      <c r="C20" s="3" t="s">
        <v>21</v>
      </c>
      <c r="D20" s="5" t="s">
        <v>26</v>
      </c>
      <c r="E20" s="1" t="s">
        <v>55</v>
      </c>
      <c r="F20" s="2">
        <f>Gebührenrechner!$E$5*$B$1*Gebührenrechner!$B$7</f>
        <v>416</v>
      </c>
    </row>
    <row r="21" spans="1:12" x14ac:dyDescent="0.25">
      <c r="A21" s="3">
        <v>1</v>
      </c>
      <c r="B21" s="6">
        <v>80</v>
      </c>
      <c r="C21" s="3">
        <v>80</v>
      </c>
      <c r="D21" s="3">
        <f>C21*$F$5</f>
        <v>2080</v>
      </c>
    </row>
    <row r="22" spans="1:12" x14ac:dyDescent="0.25">
      <c r="A22" s="3">
        <v>2</v>
      </c>
      <c r="B22" s="6">
        <v>120</v>
      </c>
      <c r="C22" s="3">
        <v>120</v>
      </c>
      <c r="D22" s="3">
        <f>C22*$F$5</f>
        <v>3120</v>
      </c>
    </row>
    <row r="23" spans="1:12" x14ac:dyDescent="0.25">
      <c r="A23" s="16">
        <v>3</v>
      </c>
      <c r="B23" s="14" t="s">
        <v>11</v>
      </c>
      <c r="C23" s="18">
        <v>160</v>
      </c>
      <c r="D23" s="3">
        <f t="shared" ref="D23:D52" si="0">C23*$F$5</f>
        <v>4160</v>
      </c>
    </row>
    <row r="24" spans="1:12" x14ac:dyDescent="0.25">
      <c r="A24" s="22"/>
      <c r="B24" s="23"/>
      <c r="C24" s="24"/>
      <c r="D24" s="3">
        <f t="shared" si="0"/>
        <v>0</v>
      </c>
      <c r="E24" s="20"/>
      <c r="F24" s="20"/>
    </row>
    <row r="25" spans="1:12" ht="60" x14ac:dyDescent="0.25">
      <c r="A25" s="17"/>
      <c r="B25" s="15"/>
      <c r="C25" s="19"/>
      <c r="D25" s="3">
        <f t="shared" si="0"/>
        <v>0</v>
      </c>
      <c r="E25" s="1" t="s">
        <v>22</v>
      </c>
      <c r="F25" s="2">
        <f>IF(F20&lt;=D21,A21,IF(F20&lt;=D22,A22,IF(F20&lt;=D23,A23,IF(F20&lt;=D26,A26,IF(F20&lt;=D27,A27,IF(F20&lt;=D28,A28,IF(F20&lt;=D29,A29,IF(F20&lt;=D30,A30,IF(F20&lt;=D31,A31,IF(F20&lt;=D32,A32,IF(F20&lt;=D33,A33,IF(F20&lt;=D34,A34,IF(F20&lt;=D35,A35,IF(F20&lt;=D36,A36,IF(F20&lt;=D37,A37,IF(F20&lt;=D38,A38,IF(F20&lt;=D39,A39,IF(F20&lt;=D40,A40,IF(F20&lt;=D41,A41,IF(F20&lt;=D42,A42,IF(F20&lt;=D43,A43,IF(F20&lt;=D44,A44,IF(F20&lt;=D45,A45,IF(F20&lt;=D46,A46,IF(F20&lt;=D47,A47,IF(F20&lt;=D48,A48,IF(F20&lt;=D49,A49,IF(F20&lt;=D50,A50,IF(F20&lt;=D51,A51,IF(F20&lt;=D52,A52,"größer"))))))))))))))))))))))))))))))</f>
        <v>1</v>
      </c>
    </row>
    <row r="26" spans="1:12" x14ac:dyDescent="0.25">
      <c r="A26" s="3">
        <v>4</v>
      </c>
      <c r="B26" s="6" t="s">
        <v>12</v>
      </c>
      <c r="C26" s="3">
        <v>200</v>
      </c>
      <c r="D26" s="3">
        <f t="shared" si="0"/>
        <v>5200</v>
      </c>
    </row>
    <row r="27" spans="1:12" x14ac:dyDescent="0.25">
      <c r="A27" s="3">
        <v>5</v>
      </c>
      <c r="B27" s="6">
        <v>240</v>
      </c>
      <c r="C27" s="3">
        <v>240</v>
      </c>
      <c r="D27" s="3">
        <f t="shared" si="0"/>
        <v>6240</v>
      </c>
      <c r="E27" t="s">
        <v>56</v>
      </c>
      <c r="F27">
        <f>IF(F20&lt;=D21,C21,IF(F20&lt;=D22,C22,IF(F20&lt;=D23,C23,IF(F20&lt;=D26,C26,IF(F20&lt;=D27,C27,IF(F20&lt;=D28,C28,IF(F20&lt;=D29,C29,IF(F20&lt;=D30,C30,IF(F20&lt;=D31,C31,IF(F20&lt;=D32,C32,IF(F20&lt;=D33,C33,IF(F20&lt;=D34,C34,IF(F20&lt;=D35,C35,IF(F20&lt;=D36,C36,IF(F20&lt;=D37,C37,IF(F20&lt;=D38,C38,IF(F20&lt;=D39,C39,IF(F20&lt;=D40,C40,IF(F20&lt;=D41,C41,IF(F20&lt;=D42,C42,IF(F20&lt;=D43,C43,IF(F20&lt;=D44,C44,IF(F20&lt;=D45,C45,IF(F20&lt;=D46,C46,IF(F20&lt;=D47,C47,IF(F20&lt;=D48,C48,IF(F20&lt;=D49,C49,IF(F20&lt;=D50,C50,IF(F20&lt;=D51,C51,IF(F20&lt;=D52,C52,"größer"))))))))))))))))))))))))))))))</f>
        <v>80</v>
      </c>
    </row>
    <row r="28" spans="1:12" x14ac:dyDescent="0.25">
      <c r="A28" s="3">
        <v>6</v>
      </c>
      <c r="B28" s="6" t="s">
        <v>13</v>
      </c>
      <c r="C28" s="3">
        <v>320</v>
      </c>
      <c r="D28" s="3">
        <f t="shared" si="0"/>
        <v>8320</v>
      </c>
    </row>
    <row r="29" spans="1:12" x14ac:dyDescent="0.25">
      <c r="A29" s="3">
        <v>7</v>
      </c>
      <c r="B29" s="6" t="s">
        <v>14</v>
      </c>
      <c r="C29" s="3">
        <v>360</v>
      </c>
      <c r="D29" s="3">
        <f t="shared" si="0"/>
        <v>9360</v>
      </c>
    </row>
    <row r="30" spans="1:12" x14ac:dyDescent="0.25">
      <c r="A30" s="3">
        <v>8</v>
      </c>
      <c r="B30" s="6" t="s">
        <v>15</v>
      </c>
      <c r="C30" s="3">
        <f>240+160</f>
        <v>400</v>
      </c>
      <c r="D30" s="3">
        <f t="shared" si="0"/>
        <v>10400</v>
      </c>
      <c r="K30">
        <v>0</v>
      </c>
      <c r="L30">
        <v>0</v>
      </c>
    </row>
    <row r="31" spans="1:12" x14ac:dyDescent="0.25">
      <c r="A31" s="3">
        <v>9</v>
      </c>
      <c r="B31" s="6" t="s">
        <v>16</v>
      </c>
      <c r="C31" s="3">
        <f>240+80+120</f>
        <v>440</v>
      </c>
      <c r="D31" s="3">
        <f t="shared" si="0"/>
        <v>11440</v>
      </c>
      <c r="K31">
        <v>1</v>
      </c>
      <c r="L31">
        <v>1</v>
      </c>
    </row>
    <row r="32" spans="1:12" x14ac:dyDescent="0.25">
      <c r="A32" s="3">
        <v>10</v>
      </c>
      <c r="B32" s="6" t="s">
        <v>17</v>
      </c>
      <c r="C32" s="3">
        <f>240*2</f>
        <v>480</v>
      </c>
      <c r="D32" s="3">
        <f t="shared" si="0"/>
        <v>12480</v>
      </c>
      <c r="K32">
        <v>2</v>
      </c>
      <c r="L32" s="20">
        <v>2</v>
      </c>
    </row>
    <row r="33" spans="1:12" x14ac:dyDescent="0.25">
      <c r="A33" s="3">
        <v>11</v>
      </c>
      <c r="B33" s="6" t="s">
        <v>18</v>
      </c>
      <c r="C33" s="3">
        <f>C32+80</f>
        <v>560</v>
      </c>
      <c r="D33" s="3">
        <f t="shared" si="0"/>
        <v>14560</v>
      </c>
      <c r="K33" s="20">
        <v>3</v>
      </c>
      <c r="L33" s="20">
        <v>3</v>
      </c>
    </row>
    <row r="34" spans="1:12" x14ac:dyDescent="0.25">
      <c r="A34" s="3">
        <v>12</v>
      </c>
      <c r="B34" s="6" t="s">
        <v>19</v>
      </c>
      <c r="C34" s="3">
        <f>C33+40</f>
        <v>600</v>
      </c>
      <c r="D34" s="3">
        <f t="shared" si="0"/>
        <v>15600</v>
      </c>
      <c r="K34" s="20">
        <v>4</v>
      </c>
      <c r="L34" s="20">
        <v>4</v>
      </c>
    </row>
    <row r="35" spans="1:12" x14ac:dyDescent="0.25">
      <c r="A35" s="3">
        <v>13</v>
      </c>
      <c r="B35" s="6" t="s">
        <v>20</v>
      </c>
      <c r="C35" s="3">
        <f>C32+160</f>
        <v>640</v>
      </c>
      <c r="D35" s="3">
        <f t="shared" si="0"/>
        <v>16640</v>
      </c>
      <c r="F35" s="25"/>
      <c r="K35" s="20">
        <v>5</v>
      </c>
      <c r="L35" s="20">
        <v>5</v>
      </c>
    </row>
    <row r="36" spans="1:12" x14ac:dyDescent="0.25">
      <c r="A36" s="3">
        <v>14</v>
      </c>
      <c r="B36" s="3"/>
      <c r="C36" s="3">
        <v>680</v>
      </c>
      <c r="D36" s="3">
        <f t="shared" si="0"/>
        <v>17680</v>
      </c>
      <c r="F36" s="25"/>
      <c r="K36" s="20">
        <v>6</v>
      </c>
      <c r="L36" s="20">
        <v>6</v>
      </c>
    </row>
    <row r="37" spans="1:12" x14ac:dyDescent="0.25">
      <c r="A37" s="3">
        <v>15</v>
      </c>
      <c r="B37" s="3"/>
      <c r="C37" s="3">
        <v>720</v>
      </c>
      <c r="D37" s="3">
        <f t="shared" si="0"/>
        <v>18720</v>
      </c>
      <c r="F37" s="26"/>
      <c r="K37" s="20">
        <v>7</v>
      </c>
      <c r="L37" s="20">
        <v>7</v>
      </c>
    </row>
    <row r="38" spans="1:12" x14ac:dyDescent="0.25">
      <c r="A38" s="3">
        <v>16</v>
      </c>
      <c r="B38" s="3"/>
      <c r="C38" s="3">
        <v>800</v>
      </c>
      <c r="D38" s="3">
        <f t="shared" si="0"/>
        <v>20800</v>
      </c>
      <c r="F38" s="21"/>
      <c r="K38" s="20">
        <v>8</v>
      </c>
      <c r="L38" s="20">
        <v>8</v>
      </c>
    </row>
    <row r="39" spans="1:12" x14ac:dyDescent="0.25">
      <c r="A39" s="3">
        <v>17</v>
      </c>
      <c r="B39" s="3"/>
      <c r="C39" s="3">
        <v>840</v>
      </c>
      <c r="D39" s="3">
        <f t="shared" si="0"/>
        <v>21840</v>
      </c>
      <c r="F39" s="27"/>
      <c r="K39" s="20">
        <v>9</v>
      </c>
      <c r="L39" s="20">
        <v>9</v>
      </c>
    </row>
    <row r="40" spans="1:12" x14ac:dyDescent="0.25">
      <c r="A40" s="3">
        <v>18</v>
      </c>
      <c r="B40" s="3"/>
      <c r="C40" s="3">
        <v>880</v>
      </c>
      <c r="D40" s="3">
        <f t="shared" si="0"/>
        <v>22880</v>
      </c>
      <c r="F40" s="28"/>
      <c r="K40" s="20">
        <v>10</v>
      </c>
      <c r="L40" s="20">
        <v>10</v>
      </c>
    </row>
    <row r="41" spans="1:12" x14ac:dyDescent="0.25">
      <c r="A41" s="3">
        <v>19</v>
      </c>
      <c r="B41" s="3"/>
      <c r="C41" s="3">
        <v>920</v>
      </c>
      <c r="D41" s="3">
        <f t="shared" si="0"/>
        <v>23920</v>
      </c>
      <c r="F41" s="25"/>
      <c r="K41" s="20">
        <v>11</v>
      </c>
      <c r="L41" s="20">
        <v>11</v>
      </c>
    </row>
    <row r="42" spans="1:12" x14ac:dyDescent="0.25">
      <c r="A42" s="3">
        <v>20</v>
      </c>
      <c r="B42" s="3"/>
      <c r="C42" s="3">
        <v>960</v>
      </c>
      <c r="D42" s="3">
        <f t="shared" si="0"/>
        <v>24960</v>
      </c>
      <c r="F42" s="25"/>
      <c r="K42" s="20">
        <v>12</v>
      </c>
      <c r="L42" s="20">
        <v>12</v>
      </c>
    </row>
    <row r="43" spans="1:12" x14ac:dyDescent="0.25">
      <c r="A43" s="3">
        <v>21</v>
      </c>
      <c r="B43" s="3"/>
      <c r="C43" s="3">
        <v>1100</v>
      </c>
      <c r="D43" s="3">
        <f t="shared" si="0"/>
        <v>28600</v>
      </c>
      <c r="F43" s="25"/>
      <c r="K43" s="20">
        <v>13</v>
      </c>
      <c r="L43" s="20">
        <v>13</v>
      </c>
    </row>
    <row r="44" spans="1:12" x14ac:dyDescent="0.25">
      <c r="A44" s="21">
        <v>22</v>
      </c>
      <c r="B44" s="3"/>
      <c r="C44" s="21">
        <v>1180</v>
      </c>
      <c r="D44" s="3">
        <f t="shared" si="0"/>
        <v>30680</v>
      </c>
      <c r="E44" s="20"/>
      <c r="F44" s="25"/>
      <c r="K44" s="20">
        <v>14</v>
      </c>
      <c r="L44" s="20">
        <v>14</v>
      </c>
    </row>
    <row r="45" spans="1:12" x14ac:dyDescent="0.25">
      <c r="A45" s="21">
        <v>23</v>
      </c>
      <c r="B45" s="3"/>
      <c r="C45" s="21">
        <v>1240</v>
      </c>
      <c r="D45" s="3">
        <f t="shared" si="0"/>
        <v>32240</v>
      </c>
      <c r="E45" s="20"/>
      <c r="F45" s="20"/>
      <c r="K45" s="20">
        <v>15</v>
      </c>
      <c r="L45" s="20">
        <v>15</v>
      </c>
    </row>
    <row r="46" spans="1:12" x14ac:dyDescent="0.25">
      <c r="A46" s="21">
        <v>24</v>
      </c>
      <c r="B46" s="3"/>
      <c r="C46" s="21">
        <v>1260</v>
      </c>
      <c r="D46" s="3">
        <f t="shared" si="0"/>
        <v>32760</v>
      </c>
      <c r="E46" s="20"/>
      <c r="F46" s="20"/>
      <c r="K46" s="20">
        <v>16</v>
      </c>
      <c r="L46" s="20">
        <v>16</v>
      </c>
    </row>
    <row r="47" spans="1:12" x14ac:dyDescent="0.25">
      <c r="A47" s="21">
        <v>25</v>
      </c>
      <c r="B47" s="3"/>
      <c r="C47" s="21">
        <v>1300</v>
      </c>
      <c r="D47" s="3">
        <f t="shared" si="0"/>
        <v>33800</v>
      </c>
      <c r="E47" s="20"/>
      <c r="F47" s="20"/>
      <c r="K47" s="20">
        <v>17</v>
      </c>
      <c r="L47" s="20">
        <v>17</v>
      </c>
    </row>
    <row r="48" spans="1:12" x14ac:dyDescent="0.25">
      <c r="A48" s="21">
        <v>26</v>
      </c>
      <c r="B48" s="3"/>
      <c r="C48" s="21">
        <v>1340</v>
      </c>
      <c r="D48" s="3">
        <f t="shared" si="0"/>
        <v>34840</v>
      </c>
      <c r="E48" s="20"/>
      <c r="F48" s="20"/>
      <c r="K48" s="20">
        <v>18</v>
      </c>
      <c r="L48" s="20">
        <v>18</v>
      </c>
    </row>
    <row r="49" spans="1:12" x14ac:dyDescent="0.25">
      <c r="A49" s="21">
        <v>27</v>
      </c>
      <c r="B49" s="3"/>
      <c r="C49" s="21">
        <v>1420</v>
      </c>
      <c r="D49" s="3">
        <f t="shared" si="0"/>
        <v>36920</v>
      </c>
      <c r="E49" s="20"/>
      <c r="F49" s="20"/>
      <c r="K49" s="20">
        <v>19</v>
      </c>
      <c r="L49" s="20">
        <v>19</v>
      </c>
    </row>
    <row r="50" spans="1:12" x14ac:dyDescent="0.25">
      <c r="A50" s="3">
        <v>28</v>
      </c>
      <c r="B50" s="3"/>
      <c r="C50" s="21">
        <v>1460</v>
      </c>
      <c r="D50" s="3">
        <f t="shared" si="0"/>
        <v>37960</v>
      </c>
      <c r="E50" s="20"/>
      <c r="F50" s="20"/>
      <c r="K50" s="20">
        <v>20</v>
      </c>
      <c r="L50" s="20">
        <v>20</v>
      </c>
    </row>
    <row r="51" spans="1:12" x14ac:dyDescent="0.25">
      <c r="A51" s="3">
        <v>29</v>
      </c>
      <c r="B51" s="3"/>
      <c r="C51" s="21">
        <v>1500</v>
      </c>
      <c r="D51" s="3">
        <f t="shared" si="0"/>
        <v>39000</v>
      </c>
      <c r="E51" s="20"/>
      <c r="F51" s="20"/>
      <c r="K51" s="20">
        <v>21</v>
      </c>
      <c r="L51" s="20">
        <v>21</v>
      </c>
    </row>
    <row r="52" spans="1:12" x14ac:dyDescent="0.25">
      <c r="A52" s="3">
        <v>30</v>
      </c>
      <c r="B52" s="3"/>
      <c r="C52" s="21">
        <v>1540</v>
      </c>
      <c r="D52" s="3">
        <f t="shared" si="0"/>
        <v>40040</v>
      </c>
      <c r="E52" s="20"/>
      <c r="F52" s="20"/>
      <c r="K52" s="20">
        <v>22</v>
      </c>
      <c r="L52" s="20">
        <v>22</v>
      </c>
    </row>
    <row r="53" spans="1:12" x14ac:dyDescent="0.25">
      <c r="A53" t="s">
        <v>34</v>
      </c>
      <c r="K53" s="20">
        <v>23</v>
      </c>
      <c r="L53" s="20">
        <v>23</v>
      </c>
    </row>
    <row r="54" spans="1:12" x14ac:dyDescent="0.25">
      <c r="K54" s="20">
        <v>24</v>
      </c>
      <c r="L54" s="20">
        <v>24</v>
      </c>
    </row>
    <row r="55" spans="1:12" ht="31.5" customHeight="1" x14ac:dyDescent="0.25">
      <c r="A55" s="3" t="s">
        <v>1</v>
      </c>
      <c r="B55" s="59" t="s">
        <v>41</v>
      </c>
      <c r="C55" s="59" t="s">
        <v>42</v>
      </c>
      <c r="K55" s="20">
        <v>25</v>
      </c>
      <c r="L55" s="20">
        <v>25</v>
      </c>
    </row>
    <row r="56" spans="1:12" x14ac:dyDescent="0.25">
      <c r="A56" s="3">
        <v>0</v>
      </c>
      <c r="B56" s="4">
        <v>0</v>
      </c>
      <c r="C56" s="4">
        <v>0</v>
      </c>
      <c r="K56" s="20">
        <v>26</v>
      </c>
      <c r="L56" s="20">
        <v>26</v>
      </c>
    </row>
    <row r="57" spans="1:12" x14ac:dyDescent="0.25">
      <c r="A57" s="3">
        <v>80</v>
      </c>
      <c r="B57" s="4">
        <v>4.6900000000000004</v>
      </c>
      <c r="C57" s="4">
        <v>4.66</v>
      </c>
      <c r="K57" s="20">
        <v>27</v>
      </c>
      <c r="L57" s="20">
        <v>27</v>
      </c>
    </row>
    <row r="58" spans="1:12" x14ac:dyDescent="0.25">
      <c r="A58" s="3">
        <v>120</v>
      </c>
      <c r="B58" s="4">
        <v>7.03</v>
      </c>
      <c r="C58" s="4">
        <v>7</v>
      </c>
      <c r="K58" s="20">
        <v>28</v>
      </c>
      <c r="L58" s="20">
        <v>28</v>
      </c>
    </row>
    <row r="59" spans="1:12" x14ac:dyDescent="0.25">
      <c r="A59" s="3">
        <v>240</v>
      </c>
      <c r="B59" s="4">
        <v>14.07</v>
      </c>
      <c r="C59" s="4">
        <v>14</v>
      </c>
      <c r="L59" s="20">
        <v>29</v>
      </c>
    </row>
    <row r="60" spans="1:12" x14ac:dyDescent="0.25">
      <c r="A60" s="3">
        <v>1100</v>
      </c>
      <c r="B60" s="4">
        <v>64.489999999999995</v>
      </c>
      <c r="C60" s="4">
        <v>64.17</v>
      </c>
      <c r="L60" s="20">
        <v>30</v>
      </c>
    </row>
    <row r="61" spans="1:12" x14ac:dyDescent="0.25">
      <c r="L61" s="20">
        <v>31</v>
      </c>
    </row>
    <row r="62" spans="1:12" x14ac:dyDescent="0.25">
      <c r="L62" s="20">
        <v>32</v>
      </c>
    </row>
    <row r="63" spans="1:12" ht="60" x14ac:dyDescent="0.25">
      <c r="A63" s="3" t="s">
        <v>1</v>
      </c>
      <c r="B63" s="59" t="s">
        <v>43</v>
      </c>
      <c r="C63" s="59" t="s">
        <v>44</v>
      </c>
      <c r="L63" s="20">
        <v>33</v>
      </c>
    </row>
    <row r="64" spans="1:12" x14ac:dyDescent="0.25">
      <c r="A64" s="3">
        <v>0</v>
      </c>
      <c r="B64" s="4">
        <v>0</v>
      </c>
      <c r="C64" s="4">
        <v>0</v>
      </c>
      <c r="L64" s="20">
        <v>34</v>
      </c>
    </row>
    <row r="65" spans="1:12" x14ac:dyDescent="0.25">
      <c r="A65" s="3">
        <v>80</v>
      </c>
      <c r="B65" s="4">
        <v>3.72</v>
      </c>
      <c r="C65" s="4">
        <v>2.13</v>
      </c>
      <c r="L65" s="20">
        <v>35</v>
      </c>
    </row>
    <row r="66" spans="1:12" x14ac:dyDescent="0.25">
      <c r="A66" s="3">
        <v>120</v>
      </c>
      <c r="B66" s="4">
        <v>3.72</v>
      </c>
      <c r="C66" s="4">
        <v>3.2</v>
      </c>
      <c r="L66" s="20">
        <v>36</v>
      </c>
    </row>
    <row r="67" spans="1:12" x14ac:dyDescent="0.25">
      <c r="A67" s="3"/>
      <c r="B67" s="4"/>
      <c r="C67" s="4"/>
      <c r="L67" s="20">
        <v>37</v>
      </c>
    </row>
    <row r="68" spans="1:12" x14ac:dyDescent="0.25">
      <c r="A68" s="3"/>
      <c r="B68" s="4"/>
      <c r="C68" s="4"/>
      <c r="L68" s="20">
        <v>38</v>
      </c>
    </row>
    <row r="69" spans="1:12" x14ac:dyDescent="0.25">
      <c r="L69" s="20">
        <v>39</v>
      </c>
    </row>
    <row r="70" spans="1:12" x14ac:dyDescent="0.25">
      <c r="A70" s="58">
        <f>EOMONTH(Gebührenrechner!A6,-1)</f>
        <v>45657</v>
      </c>
      <c r="B70" s="58">
        <f>EOMONTH(Gebührenrechner!B6,0)</f>
        <v>46022</v>
      </c>
      <c r="L70" s="20">
        <v>40</v>
      </c>
    </row>
    <row r="71" spans="1:12" x14ac:dyDescent="0.25">
      <c r="A71">
        <f>DATEDIF(A70,B70,"m")</f>
        <v>12</v>
      </c>
      <c r="L71" s="20">
        <v>41</v>
      </c>
    </row>
    <row r="72" spans="1:12" x14ac:dyDescent="0.25">
      <c r="L72" s="20">
        <v>42</v>
      </c>
    </row>
    <row r="73" spans="1:12" x14ac:dyDescent="0.25">
      <c r="L73" s="20">
        <v>43</v>
      </c>
    </row>
    <row r="74" spans="1:12" x14ac:dyDescent="0.25">
      <c r="L74" s="20">
        <v>44</v>
      </c>
    </row>
    <row r="75" spans="1:12" x14ac:dyDescent="0.25">
      <c r="L75" s="20">
        <v>45</v>
      </c>
    </row>
    <row r="76" spans="1:12" x14ac:dyDescent="0.25">
      <c r="L76" s="20">
        <v>46</v>
      </c>
    </row>
    <row r="77" spans="1:12" x14ac:dyDescent="0.25">
      <c r="L77" s="20">
        <v>47</v>
      </c>
    </row>
    <row r="78" spans="1:12" x14ac:dyDescent="0.25">
      <c r="L78" s="20">
        <v>48</v>
      </c>
    </row>
    <row r="79" spans="1:12" x14ac:dyDescent="0.25">
      <c r="L79" s="20">
        <v>49</v>
      </c>
    </row>
    <row r="80" spans="1:12" x14ac:dyDescent="0.25">
      <c r="L80" s="20">
        <v>50</v>
      </c>
    </row>
    <row r="81" spans="12:12" x14ac:dyDescent="0.25">
      <c r="L81" s="20">
        <v>51</v>
      </c>
    </row>
    <row r="82" spans="12:12" x14ac:dyDescent="0.25">
      <c r="L82" s="20">
        <v>52</v>
      </c>
    </row>
    <row r="83" spans="12:12" x14ac:dyDescent="0.25">
      <c r="L83" s="20">
        <v>53</v>
      </c>
    </row>
    <row r="84" spans="12:12" x14ac:dyDescent="0.25">
      <c r="L84" s="20">
        <v>54</v>
      </c>
    </row>
    <row r="85" spans="12:12" x14ac:dyDescent="0.25">
      <c r="L85" s="20">
        <v>55</v>
      </c>
    </row>
    <row r="86" spans="12:12" x14ac:dyDescent="0.25">
      <c r="L86" s="20">
        <v>56</v>
      </c>
    </row>
    <row r="87" spans="12:12" x14ac:dyDescent="0.25">
      <c r="L87" s="20">
        <v>57</v>
      </c>
    </row>
    <row r="88" spans="12:12" x14ac:dyDescent="0.25">
      <c r="L88" s="20">
        <v>58</v>
      </c>
    </row>
    <row r="89" spans="12:12" x14ac:dyDescent="0.25">
      <c r="L89" s="20">
        <v>59</v>
      </c>
    </row>
    <row r="90" spans="12:12" x14ac:dyDescent="0.25">
      <c r="L90" s="20">
        <v>60</v>
      </c>
    </row>
    <row r="91" spans="12:12" x14ac:dyDescent="0.25">
      <c r="L91" s="20">
        <v>61</v>
      </c>
    </row>
    <row r="92" spans="12:12" x14ac:dyDescent="0.25">
      <c r="L92" s="20">
        <v>62</v>
      </c>
    </row>
    <row r="93" spans="12:12" x14ac:dyDescent="0.25">
      <c r="L93" s="20">
        <v>63</v>
      </c>
    </row>
    <row r="94" spans="12:12" x14ac:dyDescent="0.25">
      <c r="L94" s="20">
        <v>64</v>
      </c>
    </row>
    <row r="95" spans="12:12" x14ac:dyDescent="0.25">
      <c r="L95" s="20">
        <v>65</v>
      </c>
    </row>
    <row r="96" spans="12:12" x14ac:dyDescent="0.25">
      <c r="L96" s="20">
        <v>66</v>
      </c>
    </row>
    <row r="97" spans="12:12" x14ac:dyDescent="0.25">
      <c r="L97" s="20">
        <v>67</v>
      </c>
    </row>
    <row r="98" spans="12:12" x14ac:dyDescent="0.25">
      <c r="L98" s="20">
        <v>68</v>
      </c>
    </row>
    <row r="99" spans="12:12" x14ac:dyDescent="0.25">
      <c r="L99" s="20">
        <v>69</v>
      </c>
    </row>
    <row r="100" spans="12:12" x14ac:dyDescent="0.25">
      <c r="L100" s="20">
        <v>70</v>
      </c>
    </row>
    <row r="101" spans="12:12" x14ac:dyDescent="0.25">
      <c r="L101" s="20">
        <v>71</v>
      </c>
    </row>
    <row r="102" spans="12:12" x14ac:dyDescent="0.25">
      <c r="L102" s="20">
        <v>72</v>
      </c>
    </row>
    <row r="103" spans="12:12" x14ac:dyDescent="0.25">
      <c r="L103" s="20">
        <v>73</v>
      </c>
    </row>
    <row r="104" spans="12:12" x14ac:dyDescent="0.25">
      <c r="L104" s="20">
        <v>74</v>
      </c>
    </row>
    <row r="105" spans="12:12" x14ac:dyDescent="0.25">
      <c r="L105" s="20">
        <v>75</v>
      </c>
    </row>
    <row r="106" spans="12:12" x14ac:dyDescent="0.25">
      <c r="L106" s="20">
        <v>76</v>
      </c>
    </row>
    <row r="107" spans="12:12" x14ac:dyDescent="0.25">
      <c r="L107" s="20">
        <v>77</v>
      </c>
    </row>
    <row r="108" spans="12:12" x14ac:dyDescent="0.25">
      <c r="L108" s="20">
        <v>78</v>
      </c>
    </row>
    <row r="109" spans="12:12" x14ac:dyDescent="0.25">
      <c r="L109" s="20">
        <v>79</v>
      </c>
    </row>
    <row r="110" spans="12:12" x14ac:dyDescent="0.25">
      <c r="L110" s="20">
        <v>80</v>
      </c>
    </row>
    <row r="111" spans="12:12" x14ac:dyDescent="0.25">
      <c r="L111" s="20">
        <v>81</v>
      </c>
    </row>
    <row r="112" spans="12:12" x14ac:dyDescent="0.25">
      <c r="L112" s="20">
        <v>82</v>
      </c>
    </row>
    <row r="113" spans="12:12" x14ac:dyDescent="0.25">
      <c r="L113" s="20">
        <v>83</v>
      </c>
    </row>
    <row r="114" spans="12:12" x14ac:dyDescent="0.25">
      <c r="L114" s="20">
        <v>84</v>
      </c>
    </row>
    <row r="115" spans="12:12" x14ac:dyDescent="0.25">
      <c r="L115" s="20">
        <v>85</v>
      </c>
    </row>
    <row r="116" spans="12:12" x14ac:dyDescent="0.25">
      <c r="L116" s="20">
        <v>86</v>
      </c>
    </row>
    <row r="117" spans="12:12" x14ac:dyDescent="0.25">
      <c r="L117" s="20">
        <v>87</v>
      </c>
    </row>
    <row r="118" spans="12:12" x14ac:dyDescent="0.25">
      <c r="L118" s="20">
        <v>88</v>
      </c>
    </row>
    <row r="119" spans="12:12" x14ac:dyDescent="0.25">
      <c r="L119" s="20">
        <v>89</v>
      </c>
    </row>
    <row r="120" spans="12:12" x14ac:dyDescent="0.25">
      <c r="L120" s="20">
        <v>90</v>
      </c>
    </row>
    <row r="121" spans="12:12" x14ac:dyDescent="0.25">
      <c r="L121" s="20">
        <v>91</v>
      </c>
    </row>
    <row r="122" spans="12:12" x14ac:dyDescent="0.25">
      <c r="L122" s="20">
        <v>92</v>
      </c>
    </row>
    <row r="123" spans="12:12" x14ac:dyDescent="0.25">
      <c r="L123" s="20">
        <v>93</v>
      </c>
    </row>
    <row r="124" spans="12:12" x14ac:dyDescent="0.25">
      <c r="L124" s="20">
        <v>94</v>
      </c>
    </row>
    <row r="125" spans="12:12" x14ac:dyDescent="0.25">
      <c r="L125" s="20">
        <v>95</v>
      </c>
    </row>
    <row r="126" spans="12:12" x14ac:dyDescent="0.25">
      <c r="L126" s="20">
        <v>96</v>
      </c>
    </row>
    <row r="127" spans="12:12" x14ac:dyDescent="0.25">
      <c r="L127" s="20">
        <v>97</v>
      </c>
    </row>
    <row r="128" spans="12:12" x14ac:dyDescent="0.25">
      <c r="L128" s="20">
        <v>98</v>
      </c>
    </row>
    <row r="129" spans="12:12" x14ac:dyDescent="0.25">
      <c r="L129" s="20">
        <v>99</v>
      </c>
    </row>
    <row r="130" spans="12:12" x14ac:dyDescent="0.25">
      <c r="L130" s="20">
        <v>100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Gebührenrechner</vt:lpstr>
      <vt:lpstr>Tabelle 2</vt:lpstr>
      <vt:lpstr>Gebührenrechner!Druckbereich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Lückel, Christina</dc:creator>
  <cp:lastModifiedBy>Hämmerling, Antje</cp:lastModifiedBy>
  <cp:lastPrinted>2020-12-15T07:04:50Z</cp:lastPrinted>
  <dcterms:created xsi:type="dcterms:W3CDTF">2017-01-04T10:45:06Z</dcterms:created>
  <dcterms:modified xsi:type="dcterms:W3CDTF">2024-12-05T15:04:07Z</dcterms:modified>
</cp:coreProperties>
</file>